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210" windowWidth="19440" windowHeight="8130"/>
  </bookViews>
  <sheets>
    <sheet name="Úspory" sheetId="1" r:id="rId1"/>
    <sheet name="List1" sheetId="2" r:id="rId2"/>
  </sheets>
  <calcPr calcId="145621"/>
</workbook>
</file>

<file path=xl/calcChain.xml><?xml version="1.0" encoding="utf-8"?>
<calcChain xmlns="http://schemas.openxmlformats.org/spreadsheetml/2006/main">
  <c r="R12" i="1" l="1"/>
  <c r="Q44" i="1" l="1"/>
  <c r="R20" i="1"/>
  <c r="H22" i="1"/>
  <c r="H26" i="1" s="1"/>
  <c r="H24" i="1" l="1"/>
  <c r="R14" i="1" l="1"/>
  <c r="R18" i="1" s="1"/>
  <c r="H16" i="1" l="1"/>
  <c r="H28" i="1" s="1"/>
  <c r="H42" i="1" s="1"/>
  <c r="H36" i="1"/>
  <c r="H34" i="1"/>
  <c r="H32" i="1"/>
  <c r="H40" i="1" l="1"/>
</calcChain>
</file>

<file path=xl/sharedStrings.xml><?xml version="1.0" encoding="utf-8"?>
<sst xmlns="http://schemas.openxmlformats.org/spreadsheetml/2006/main" count="71" uniqueCount="59">
  <si>
    <t>Přesný název města, obce:</t>
  </si>
  <si>
    <t>kW</t>
  </si>
  <si>
    <t xml:space="preserve">Průměrná úspora za 1 noc [Kč]: </t>
  </si>
  <si>
    <t>Úspora za 1 týden [Kč]:</t>
  </si>
  <si>
    <t>Délka záruky [roků]:</t>
  </si>
  <si>
    <t>Návratnost investice [měs.]:</t>
  </si>
  <si>
    <t>Návratnost investice [roky]:</t>
  </si>
  <si>
    <t>Celková úspora za dobu záruky [Kč]:</t>
  </si>
  <si>
    <t>Celkem odsvíceno za minulý rok [kWh]:</t>
  </si>
  <si>
    <t>Kurz měny k €:</t>
  </si>
  <si>
    <t>Cena za 1 kWh u VO:</t>
  </si>
  <si>
    <t>Kč</t>
  </si>
  <si>
    <t>€</t>
  </si>
  <si>
    <t>minut</t>
  </si>
  <si>
    <t>Návratnost investice [týdny]:</t>
  </si>
  <si>
    <t xml:space="preserve"> </t>
  </si>
  <si>
    <t>týdnů</t>
  </si>
  <si>
    <t>měsíců</t>
  </si>
  <si>
    <t>roků</t>
  </si>
  <si>
    <t>Kč/€</t>
  </si>
  <si>
    <t>%</t>
  </si>
  <si>
    <t>kWh</t>
  </si>
  <si>
    <t>Chlumec nad Cidlinou</t>
  </si>
  <si>
    <t>Celkový příkon VO ve městě, obci [kW]:</t>
  </si>
  <si>
    <t>Cena za 1 RF modul:</t>
  </si>
  <si>
    <t>Cena za 1 zdroj k RF modulu:</t>
  </si>
  <si>
    <t>Záruční úspory pro srovnání v €:</t>
  </si>
  <si>
    <t>Použitý počet jednotek ASPON-P:</t>
  </si>
  <si>
    <t>jednotek</t>
  </si>
  <si>
    <t>Postup:</t>
  </si>
  <si>
    <t>Úspora za 1 rok [Kč]:</t>
  </si>
  <si>
    <t>Datum konfigurace:</t>
  </si>
  <si>
    <t>Cena za ASPON-P® :</t>
  </si>
  <si>
    <t>1.</t>
  </si>
  <si>
    <t>2.</t>
  </si>
  <si>
    <t>3.</t>
  </si>
  <si>
    <t>4.</t>
  </si>
  <si>
    <t>5.</t>
  </si>
  <si>
    <t>(Pokud v některém z těchto rámečků nebude uveden žádný údaj, nebo nebude reálný, neobjeví se v Konfigurátoru správné údaje!!)</t>
  </si>
  <si>
    <t>V rámečku 4. je uvedena min. doba úspory za noc = 30 minut. V průběhu nasazení lze po seřízení jednotky tuto dobu upřesnit (prodloužit)</t>
  </si>
  <si>
    <r>
      <rPr>
        <b/>
        <vertAlign val="superscript"/>
        <sz val="11"/>
        <color indexed="8"/>
        <rFont val="Calibri"/>
        <family val="2"/>
        <charset val="238"/>
      </rPr>
      <t>*)</t>
    </r>
    <r>
      <rPr>
        <b/>
        <i/>
        <sz val="11"/>
        <color indexed="8"/>
        <rFont val="Calibri"/>
        <family val="2"/>
        <charset val="238"/>
      </rPr>
      <t xml:space="preserve"> 1 sestava obsahuje: 1x programovatelný ASPON-P vč. snímače, 1x rádiový RF modul, 1x zdroj pro RF modul, propojovací kabel, kabel pro stahování dat + software pro PC</t>
    </r>
  </si>
  <si>
    <t>Centrální jednotky ASPON-P řídí spínání okruhů VO buď přímo, nebo ovládá sestavu pomocí radiové sítě při náročnějších požadavcích, kladených na VO</t>
  </si>
  <si>
    <t>při požad. počtu jednotek (kompletů) :</t>
  </si>
  <si>
    <r>
      <t xml:space="preserve">Návratnost v </t>
    </r>
    <r>
      <rPr>
        <b/>
        <u/>
        <sz val="11"/>
        <color theme="0" tint="-0.499984740745262"/>
        <rFont val="Calibri"/>
        <family val="2"/>
        <charset val="238"/>
        <scheme val="minor"/>
      </rPr>
      <t>kompl. sestavě</t>
    </r>
    <r>
      <rPr>
        <b/>
        <sz val="11"/>
        <color theme="0" tint="-0.499984740745262"/>
        <rFont val="Calibri"/>
        <family val="2"/>
        <charset val="238"/>
        <scheme val="minor"/>
      </rPr>
      <t xml:space="preserve"> (RF provoz)!</t>
    </r>
  </si>
  <si>
    <r>
      <rPr>
        <vertAlign val="superscript"/>
        <sz val="11"/>
        <color theme="1"/>
        <rFont val="Calibri"/>
        <family val="2"/>
        <charset val="238"/>
        <scheme val="minor"/>
      </rPr>
      <t>**)</t>
    </r>
    <r>
      <rPr>
        <sz val="11"/>
        <color theme="1"/>
        <rFont val="Calibri"/>
        <family val="2"/>
        <charset val="238"/>
        <scheme val="minor"/>
      </rPr>
      <t>Pod rámečkem 3 je pro přehlednost uvedena návratnost investičních nákladů (v letech) při použití úplných sestav - viz pozn. *) uvedenou výše</t>
    </r>
  </si>
  <si>
    <r>
      <rPr>
        <vertAlign val="superscript"/>
        <sz val="11"/>
        <color theme="1"/>
        <rFont val="Calibri"/>
        <family val="2"/>
        <charset val="238"/>
        <scheme val="minor"/>
      </rPr>
      <t>***)</t>
    </r>
    <r>
      <rPr>
        <sz val="11"/>
        <color theme="1"/>
        <rFont val="Calibri"/>
        <family val="2"/>
        <charset val="238"/>
        <scheme val="minor"/>
      </rPr>
      <t>Všechny údaje uvedené šedě se týkají kompletní sestavy (tj. RF provozu). Do retranslačního provozu stačí jen RF modul+zdroj+ kabely bez centr.jednotek ASPON-P!</t>
    </r>
  </si>
  <si>
    <t>Cena za 1 progr.jednotku ASPON-P:</t>
  </si>
  <si>
    <t>Přepište údaje v pěti orámovaných políčkách na aktuální údaje Vašeho města (obce). Konfigurátor Vám spočítá aktuální cenu za 1 jednotku ASPON-P i za sestavu s rádiem.</t>
  </si>
  <si>
    <r>
      <t>Cena za 1 úplnou sestavu</t>
    </r>
    <r>
      <rPr>
        <b/>
        <vertAlign val="superscript"/>
        <sz val="11"/>
        <color theme="0" tint="-0.34998626667073579"/>
        <rFont val="Calibri"/>
        <family val="2"/>
        <charset val="238"/>
        <scheme val="minor"/>
      </rPr>
      <t>*)</t>
    </r>
    <r>
      <rPr>
        <b/>
        <sz val="11"/>
        <color theme="0" tint="-0.34998626667073579"/>
        <rFont val="Calibri"/>
        <family val="2"/>
        <charset val="238"/>
        <scheme val="minor"/>
      </rPr>
      <t>:</t>
    </r>
  </si>
  <si>
    <t>Konfigurátor V4.2</t>
  </si>
  <si>
    <t>Změny vyhrazeny, ceny dohodou možné</t>
  </si>
  <si>
    <t>Pro stanovení ceny za 1 ks řídicí automatiky ASPON-P je nutno vyplnit v levé části Konfigurátoru alespoň hodnoty v rámečcích 2., 3. a 5.+ ENTER.</t>
  </si>
  <si>
    <t>Copyright © Lípa s.r.o.,  1991-2019</t>
  </si>
  <si>
    <t>Odhad dalších úspor zákazníka během záruky "chytrým" řešením ASPON-P® :</t>
  </si>
  <si>
    <t>Výsledek konfigurace může současně posloužit jako podklad pro Vaši objednávku.</t>
  </si>
  <si>
    <t>Min.optimalizace VO za 1 noc o ...[minut]:</t>
  </si>
  <si>
    <r>
      <t>Poměr nákladů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na investici/úspory [%]</t>
    </r>
  </si>
  <si>
    <t xml:space="preserve">Ceny v této části jsou uvedeny bez DPH </t>
  </si>
  <si>
    <t xml:space="preserve">V pravé části Konfigurátoru se zobrazí červeně cena za 1 ks jednotky ASPON-P a šedě cena jednoho příslušenství (rozepsáno i po položkách). Ceny jsou bez DPH,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</si>
</sst>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>
    <font>
      <sz val="11"/>
      <color theme="1"/>
      <name val="Calibri"/>
      <family val="2"/>
      <charset val="238"/>
      <scheme val="minor"/>
    </font>
    <font>
      <b/>
      <vertAlign val="superscript"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b/>
      <sz val="10"/>
      <color rgb="FFFF0000"/>
      <name val="Arial Black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9" tint="0.79998168889431442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b/>
      <sz val="20"/>
      <color theme="1"/>
      <name val="Lucida Calligraphy"/>
      <family val="4"/>
    </font>
    <font>
      <sz val="11"/>
      <color theme="1"/>
      <name val="Castellar"/>
      <family val="1"/>
    </font>
    <font>
      <b/>
      <u/>
      <sz val="10"/>
      <color theme="1"/>
      <name val="Calibri"/>
      <family val="2"/>
      <charset val="238"/>
      <scheme val="minor"/>
    </font>
    <font>
      <b/>
      <sz val="11"/>
      <color theme="0" tint="-0.34998626667073579"/>
      <name val="Calibri"/>
      <family val="2"/>
      <charset val="238"/>
      <scheme val="minor"/>
    </font>
    <font>
      <b/>
      <vertAlign val="superscript"/>
      <sz val="11"/>
      <color theme="0" tint="-0.34998626667073579"/>
      <name val="Calibri"/>
      <family val="2"/>
      <charset val="238"/>
      <scheme val="minor"/>
    </font>
    <font>
      <i/>
      <sz val="11"/>
      <color theme="0" tint="-0.499984740745262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b/>
      <u/>
      <sz val="11"/>
      <color theme="0" tint="-0.499984740745262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0" tint="-0.14999847407452621"/>
      <name val="Calibri"/>
      <family val="2"/>
      <charset val="238"/>
      <scheme val="minor"/>
    </font>
    <font>
      <b/>
      <sz val="11"/>
      <color theme="3" tint="-0.249977111117893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DF6D9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0" fontId="4" fillId="2" borderId="1" xfId="0" applyFont="1" applyFill="1" applyBorder="1" applyProtection="1">
      <protection hidden="1"/>
    </xf>
    <xf numFmtId="0" fontId="4" fillId="2" borderId="2" xfId="0" applyFont="1" applyFill="1" applyBorder="1" applyProtection="1">
      <protection hidden="1"/>
    </xf>
    <xf numFmtId="0" fontId="4" fillId="2" borderId="2" xfId="0" applyFont="1" applyFill="1" applyBorder="1" applyAlignment="1" applyProtection="1">
      <alignment horizontal="center"/>
      <protection hidden="1"/>
    </xf>
    <xf numFmtId="0" fontId="4" fillId="0" borderId="3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0" fillId="3" borderId="3" xfId="0" applyFill="1" applyBorder="1" applyProtection="1">
      <protection hidden="1"/>
    </xf>
    <xf numFmtId="0" fontId="0" fillId="3" borderId="0" xfId="0" applyFill="1" applyBorder="1" applyProtection="1">
      <protection hidden="1"/>
    </xf>
    <xf numFmtId="0" fontId="0" fillId="3" borderId="0" xfId="0" applyFill="1" applyBorder="1" applyAlignment="1" applyProtection="1">
      <alignment horizontal="center"/>
      <protection hidden="1"/>
    </xf>
    <xf numFmtId="0" fontId="0" fillId="0" borderId="3" xfId="0" applyFill="1" applyBorder="1" applyAlignment="1" applyProtection="1"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3" fillId="3" borderId="0" xfId="0" applyFont="1" applyFill="1" applyBorder="1" applyProtection="1">
      <protection hidden="1"/>
    </xf>
    <xf numFmtId="0" fontId="3" fillId="3" borderId="0" xfId="0" applyFont="1" applyFill="1" applyBorder="1" applyAlignment="1" applyProtection="1">
      <alignment horizontal="center"/>
      <protection hidden="1"/>
    </xf>
    <xf numFmtId="0" fontId="3" fillId="0" borderId="3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0" fillId="3" borderId="0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 vertical="center"/>
      <protection hidden="1"/>
    </xf>
    <xf numFmtId="0" fontId="5" fillId="3" borderId="0" xfId="0" applyFont="1" applyFill="1" applyBorder="1" applyProtection="1">
      <protection hidden="1"/>
    </xf>
    <xf numFmtId="4" fontId="0" fillId="3" borderId="0" xfId="0" applyNumberFormat="1" applyFill="1" applyBorder="1" applyProtection="1">
      <protection hidden="1"/>
    </xf>
    <xf numFmtId="2" fontId="0" fillId="0" borderId="3" xfId="0" applyNumberFormat="1" applyFill="1" applyBorder="1" applyAlignment="1" applyProtection="1">
      <alignment horizontal="center" vertical="center"/>
      <protection hidden="1"/>
    </xf>
    <xf numFmtId="2" fontId="0" fillId="0" borderId="0" xfId="0" applyNumberFormat="1" applyFill="1" applyBorder="1" applyAlignment="1" applyProtection="1">
      <alignment horizontal="center" vertical="center"/>
      <protection hidden="1"/>
    </xf>
    <xf numFmtId="4" fontId="0" fillId="3" borderId="0" xfId="0" applyNumberFormat="1" applyFill="1" applyBorder="1" applyAlignment="1" applyProtection="1">
      <alignment horizontal="center" vertical="center"/>
      <protection hidden="1"/>
    </xf>
    <xf numFmtId="3" fontId="7" fillId="3" borderId="0" xfId="0" applyNumberFormat="1" applyFont="1" applyFill="1" applyBorder="1" applyAlignment="1" applyProtection="1">
      <alignment horizontal="center"/>
      <protection hidden="1"/>
    </xf>
    <xf numFmtId="4" fontId="8" fillId="0" borderId="3" xfId="0" applyNumberFormat="1" applyFont="1" applyFill="1" applyBorder="1" applyAlignment="1" applyProtection="1">
      <alignment horizontal="center" vertical="center"/>
      <protection hidden="1"/>
    </xf>
    <xf numFmtId="4" fontId="8" fillId="0" borderId="0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Protection="1">
      <protection hidden="1"/>
    </xf>
    <xf numFmtId="4" fontId="0" fillId="0" borderId="3" xfId="0" applyNumberFormat="1" applyFill="1" applyBorder="1" applyAlignment="1" applyProtection="1">
      <alignment horizontal="center" vertical="center"/>
      <protection hidden="1"/>
    </xf>
    <xf numFmtId="4" fontId="0" fillId="0" borderId="0" xfId="0" applyNumberFormat="1" applyFill="1" applyBorder="1" applyAlignment="1" applyProtection="1">
      <alignment horizontal="center" vertical="center"/>
      <protection hidden="1"/>
    </xf>
    <xf numFmtId="4" fontId="10" fillId="0" borderId="3" xfId="0" applyNumberFormat="1" applyFont="1" applyFill="1" applyBorder="1" applyAlignment="1" applyProtection="1">
      <alignment horizontal="center" vertical="center"/>
      <protection hidden="1"/>
    </xf>
    <xf numFmtId="4" fontId="10" fillId="0" borderId="0" xfId="0" applyNumberFormat="1" applyFont="1" applyFill="1" applyBorder="1" applyAlignment="1" applyProtection="1">
      <alignment horizontal="center" vertical="center"/>
      <protection hidden="1"/>
    </xf>
    <xf numFmtId="164" fontId="0" fillId="0" borderId="3" xfId="0" applyNumberFormat="1" applyFill="1" applyBorder="1" applyAlignment="1" applyProtection="1">
      <alignment horizontal="center" vertical="center"/>
      <protection hidden="1"/>
    </xf>
    <xf numFmtId="0" fontId="0" fillId="3" borderId="4" xfId="0" applyFill="1" applyBorder="1" applyProtection="1">
      <protection hidden="1"/>
    </xf>
    <xf numFmtId="0" fontId="0" fillId="3" borderId="5" xfId="0" applyFill="1" applyBorder="1" applyProtection="1">
      <protection hidden="1"/>
    </xf>
    <xf numFmtId="0" fontId="0" fillId="3" borderId="5" xfId="0" applyFill="1" applyBorder="1" applyAlignment="1" applyProtection="1">
      <alignment horizontal="center"/>
      <protection hidden="1"/>
    </xf>
    <xf numFmtId="0" fontId="13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16" fillId="3" borderId="0" xfId="0" applyFont="1" applyFill="1" applyBorder="1" applyProtection="1">
      <protection hidden="1"/>
    </xf>
    <xf numFmtId="0" fontId="2" fillId="0" borderId="0" xfId="0" applyFont="1" applyProtection="1">
      <protection hidden="1"/>
    </xf>
    <xf numFmtId="0" fontId="0" fillId="3" borderId="0" xfId="0" applyFill="1" applyBorder="1" applyAlignment="1" applyProtection="1">
      <alignment horizontal="right"/>
      <protection hidden="1"/>
    </xf>
    <xf numFmtId="0" fontId="0" fillId="0" borderId="0" xfId="0" applyFill="1" applyBorder="1" applyProtection="1">
      <protection hidden="1"/>
    </xf>
    <xf numFmtId="0" fontId="17" fillId="3" borderId="0" xfId="0" applyFont="1" applyFill="1" applyBorder="1" applyProtection="1">
      <protection hidden="1"/>
    </xf>
    <xf numFmtId="0" fontId="7" fillId="3" borderId="0" xfId="0" applyFont="1" applyFill="1" applyBorder="1" applyProtection="1">
      <protection hidden="1"/>
    </xf>
    <xf numFmtId="0" fontId="17" fillId="3" borderId="0" xfId="0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Border="1" applyAlignment="1" applyProtection="1">
      <alignment horizontal="center"/>
      <protection hidden="1"/>
    </xf>
    <xf numFmtId="4" fontId="7" fillId="3" borderId="0" xfId="0" applyNumberFormat="1" applyFont="1" applyFill="1" applyBorder="1" applyProtection="1">
      <protection hidden="1"/>
    </xf>
    <xf numFmtId="0" fontId="20" fillId="3" borderId="0" xfId="0" applyFont="1" applyFill="1" applyBorder="1" applyAlignment="1" applyProtection="1">
      <alignment horizontal="center"/>
      <protection hidden="1"/>
    </xf>
    <xf numFmtId="0" fontId="21" fillId="3" borderId="0" xfId="0" applyFont="1" applyFill="1" applyBorder="1" applyProtection="1">
      <protection hidden="1"/>
    </xf>
    <xf numFmtId="0" fontId="0" fillId="2" borderId="2" xfId="0" applyFill="1" applyBorder="1" applyProtection="1">
      <protection hidden="1"/>
    </xf>
    <xf numFmtId="0" fontId="4" fillId="2" borderId="9" xfId="0" applyFont="1" applyFill="1" applyBorder="1" applyProtection="1">
      <protection hidden="1"/>
    </xf>
    <xf numFmtId="0" fontId="0" fillId="3" borderId="10" xfId="0" applyFill="1" applyBorder="1" applyProtection="1">
      <protection hidden="1"/>
    </xf>
    <xf numFmtId="0" fontId="0" fillId="3" borderId="11" xfId="0" applyFill="1" applyBorder="1" applyProtection="1">
      <protection hidden="1"/>
    </xf>
    <xf numFmtId="0" fontId="3" fillId="3" borderId="5" xfId="0" applyFont="1" applyFill="1" applyBorder="1" applyProtection="1">
      <protection hidden="1"/>
    </xf>
    <xf numFmtId="0" fontId="11" fillId="3" borderId="5" xfId="0" applyFont="1" applyFill="1" applyBorder="1" applyProtection="1">
      <protection hidden="1"/>
    </xf>
    <xf numFmtId="164" fontId="11" fillId="3" borderId="5" xfId="0" applyNumberFormat="1" applyFont="1" applyFill="1" applyBorder="1" applyAlignment="1" applyProtection="1">
      <alignment horizontal="center" vertical="center"/>
      <protection hidden="1"/>
    </xf>
    <xf numFmtId="164" fontId="12" fillId="3" borderId="5" xfId="0" applyNumberFormat="1" applyFont="1" applyFill="1" applyBorder="1" applyAlignment="1" applyProtection="1">
      <alignment horizontal="center" vertical="center"/>
      <protection hidden="1"/>
    </xf>
    <xf numFmtId="0" fontId="12" fillId="3" borderId="5" xfId="0" applyFont="1" applyFill="1" applyBorder="1" applyProtection="1">
      <protection hidden="1"/>
    </xf>
    <xf numFmtId="1" fontId="24" fillId="0" borderId="0" xfId="0" applyNumberFormat="1" applyFont="1" applyFill="1" applyBorder="1" applyAlignment="1" applyProtection="1">
      <alignment horizontal="center" vertical="center"/>
      <protection hidden="1"/>
    </xf>
    <xf numFmtId="164" fontId="24" fillId="0" borderId="0" xfId="0" applyNumberFormat="1" applyFont="1" applyFill="1" applyBorder="1" applyAlignment="1" applyProtection="1">
      <alignment horizontal="center" vertical="center"/>
      <protection hidden="1"/>
    </xf>
    <xf numFmtId="0" fontId="24" fillId="0" borderId="0" xfId="0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Alignment="1" applyProtection="1">
      <protection hidden="1"/>
    </xf>
    <xf numFmtId="0" fontId="24" fillId="0" borderId="0" xfId="0" applyFont="1" applyAlignment="1" applyProtection="1">
      <alignment horizontal="center"/>
      <protection hidden="1"/>
    </xf>
    <xf numFmtId="0" fontId="24" fillId="0" borderId="0" xfId="0" applyFont="1" applyProtection="1">
      <protection hidden="1"/>
    </xf>
    <xf numFmtId="3" fontId="6" fillId="4" borderId="0" xfId="0" applyNumberFormat="1" applyFont="1" applyFill="1" applyBorder="1" applyAlignment="1" applyProtection="1">
      <alignment horizontal="center"/>
      <protection hidden="1"/>
    </xf>
    <xf numFmtId="14" fontId="0" fillId="3" borderId="0" xfId="0" applyNumberFormat="1" applyFill="1" applyBorder="1" applyAlignment="1" applyProtection="1">
      <alignment horizontal="right"/>
      <protection hidden="1"/>
    </xf>
    <xf numFmtId="0" fontId="0" fillId="3" borderId="0" xfId="0" applyFill="1" applyBorder="1" applyAlignment="1" applyProtection="1">
      <alignment horizontal="right"/>
      <protection hidden="1"/>
    </xf>
    <xf numFmtId="4" fontId="0" fillId="4" borderId="0" xfId="0" applyNumberFormat="1" applyFill="1" applyBorder="1" applyAlignment="1" applyProtection="1">
      <alignment horizontal="center" vertical="center"/>
      <protection hidden="1"/>
    </xf>
    <xf numFmtId="4" fontId="8" fillId="4" borderId="0" xfId="0" applyNumberFormat="1" applyFont="1" applyFill="1" applyBorder="1" applyAlignment="1" applyProtection="1">
      <alignment horizontal="center" vertical="center"/>
      <protection hidden="1"/>
    </xf>
    <xf numFmtId="0" fontId="19" fillId="3" borderId="0" xfId="0" applyFont="1" applyFill="1" applyBorder="1" applyAlignment="1" applyProtection="1">
      <alignment horizontal="left"/>
      <protection hidden="1"/>
    </xf>
    <xf numFmtId="164" fontId="0" fillId="4" borderId="0" xfId="0" applyNumberFormat="1" applyFill="1" applyBorder="1" applyAlignment="1" applyProtection="1">
      <alignment horizontal="center" vertical="center"/>
      <protection hidden="1"/>
    </xf>
    <xf numFmtId="3" fontId="25" fillId="0" borderId="6" xfId="0" applyNumberFormat="1" applyFont="1" applyBorder="1" applyAlignment="1" applyProtection="1">
      <alignment horizontal="center" vertical="center"/>
      <protection locked="0" hidden="1"/>
    </xf>
    <xf numFmtId="3" fontId="25" fillId="0" borderId="7" xfId="0" applyNumberFormat="1" applyFont="1" applyBorder="1" applyAlignment="1" applyProtection="1">
      <alignment horizontal="center" vertical="center"/>
      <protection locked="0" hidden="1"/>
    </xf>
    <xf numFmtId="3" fontId="25" fillId="0" borderId="8" xfId="0" applyNumberFormat="1" applyFont="1" applyBorder="1" applyAlignment="1" applyProtection="1">
      <alignment horizontal="center" vertical="center"/>
      <protection locked="0" hidden="1"/>
    </xf>
    <xf numFmtId="14" fontId="0" fillId="3" borderId="0" xfId="0" applyNumberFormat="1" applyFill="1" applyBorder="1" applyAlignment="1" applyProtection="1">
      <alignment horizontal="center"/>
      <protection hidden="1"/>
    </xf>
    <xf numFmtId="0" fontId="0" fillId="3" borderId="0" xfId="0" applyFill="1" applyBorder="1" applyAlignment="1" applyProtection="1">
      <alignment horizontal="center"/>
      <protection hidden="1"/>
    </xf>
    <xf numFmtId="164" fontId="5" fillId="3" borderId="0" xfId="0" applyNumberFormat="1" applyFont="1" applyFill="1" applyBorder="1" applyAlignment="1" applyProtection="1">
      <alignment horizontal="center" vertical="center"/>
      <protection hidden="1"/>
    </xf>
    <xf numFmtId="0" fontId="14" fillId="3" borderId="0" xfId="0" applyFont="1" applyFill="1" applyBorder="1" applyAlignment="1" applyProtection="1">
      <alignment horizontal="center" vertical="center"/>
      <protection hidden="1"/>
    </xf>
    <xf numFmtId="0" fontId="15" fillId="3" borderId="0" xfId="0" applyFont="1" applyFill="1" applyBorder="1" applyAlignment="1" applyProtection="1">
      <alignment horizontal="center" vertical="center"/>
      <protection hidden="1"/>
    </xf>
    <xf numFmtId="0" fontId="0" fillId="3" borderId="0" xfId="0" applyFill="1" applyBorder="1" applyAlignment="1" applyProtection="1">
      <alignment horizontal="center" vertical="center"/>
      <protection hidden="1"/>
    </xf>
    <xf numFmtId="0" fontId="25" fillId="0" borderId="6" xfId="0" applyFont="1" applyBorder="1" applyAlignment="1" applyProtection="1">
      <alignment horizontal="center" vertical="center"/>
      <protection locked="0" hidden="1"/>
    </xf>
    <xf numFmtId="0" fontId="25" fillId="0" borderId="7" xfId="0" applyFont="1" applyBorder="1" applyAlignment="1" applyProtection="1">
      <alignment horizontal="center" vertical="center"/>
      <protection locked="0" hidden="1"/>
    </xf>
    <xf numFmtId="0" fontId="25" fillId="0" borderId="8" xfId="0" applyFont="1" applyBorder="1" applyAlignment="1" applyProtection="1">
      <alignment horizontal="center" vertical="center"/>
      <protection locked="0" hidden="1"/>
    </xf>
    <xf numFmtId="4" fontId="20" fillId="4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locked="0" hidden="1"/>
    </xf>
    <xf numFmtId="0" fontId="3" fillId="0" borderId="7" xfId="0" applyFont="1" applyBorder="1" applyAlignment="1" applyProtection="1">
      <alignment horizontal="center" vertical="center"/>
      <protection locked="0" hidden="1"/>
    </xf>
    <xf numFmtId="0" fontId="3" fillId="0" borderId="8" xfId="0" applyFont="1" applyBorder="1" applyAlignment="1" applyProtection="1">
      <alignment horizontal="center" vertical="center"/>
      <protection locked="0" hidden="1"/>
    </xf>
    <xf numFmtId="0" fontId="0" fillId="4" borderId="0" xfId="0" applyFill="1" applyBorder="1" applyAlignment="1" applyProtection="1">
      <alignment horizontal="center" vertical="center"/>
      <protection hidden="1"/>
    </xf>
    <xf numFmtId="3" fontId="0" fillId="0" borderId="6" xfId="0" applyNumberFormat="1" applyFont="1" applyBorder="1" applyAlignment="1" applyProtection="1">
      <alignment horizontal="center" vertical="center"/>
      <protection locked="0" hidden="1"/>
    </xf>
    <xf numFmtId="3" fontId="0" fillId="0" borderId="7" xfId="0" applyNumberFormat="1" applyFont="1" applyBorder="1" applyAlignment="1" applyProtection="1">
      <alignment horizontal="center" vertical="center"/>
      <protection locked="0" hidden="1"/>
    </xf>
    <xf numFmtId="3" fontId="0" fillId="0" borderId="8" xfId="0" applyNumberFormat="1" applyFont="1" applyBorder="1" applyAlignment="1" applyProtection="1">
      <alignment horizontal="center" vertical="center"/>
      <protection locked="0" hidden="1"/>
    </xf>
    <xf numFmtId="4" fontId="10" fillId="4" borderId="0" xfId="0" applyNumberFormat="1" applyFont="1" applyFill="1" applyBorder="1" applyAlignment="1" applyProtection="1">
      <alignment horizontal="center" vertical="center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DF6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447675</xdr:colOff>
      <xdr:row>23</xdr:row>
      <xdr:rowOff>123825</xdr:rowOff>
    </xdr:from>
    <xdr:to>
      <xdr:col>17</xdr:col>
      <xdr:colOff>390525</xdr:colOff>
      <xdr:row>41</xdr:row>
      <xdr:rowOff>119516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67575" y="3933825"/>
          <a:ext cx="2238375" cy="2824616"/>
        </a:xfrm>
        <a:prstGeom prst="rect">
          <a:avLst/>
        </a:prstGeom>
        <a:ln>
          <a:noFill/>
        </a:ln>
        <a:effectLst>
          <a:glow rad="139700">
            <a:schemeClr val="accent2">
              <a:satMod val="175000"/>
              <a:alpha val="40000"/>
            </a:schemeClr>
          </a:glow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2:AB61"/>
  <sheetViews>
    <sheetView tabSelected="1" workbookViewId="0">
      <selection activeCell="H8" sqref="H8:K8"/>
    </sheetView>
  </sheetViews>
  <sheetFormatPr defaultRowHeight="15"/>
  <cols>
    <col min="1" max="2" width="4.5703125" style="1" customWidth="1"/>
    <col min="3" max="6" width="9.140625" style="1"/>
    <col min="7" max="7" width="4.42578125" style="1" customWidth="1"/>
    <col min="8" max="11" width="9.140625" style="1"/>
    <col min="12" max="12" width="9.140625" style="2"/>
    <col min="13" max="13" width="3.28515625" style="1" customWidth="1"/>
    <col min="14" max="14" width="1.42578125" style="1" customWidth="1"/>
    <col min="15" max="15" width="1.7109375" style="1" customWidth="1"/>
    <col min="16" max="16" width="26.28515625" style="1" bestFit="1" customWidth="1"/>
    <col min="17" max="17" width="8.140625" style="1" customWidth="1"/>
    <col min="18" max="18" width="10" style="1" customWidth="1"/>
    <col min="19" max="19" width="4.5703125" style="1" customWidth="1"/>
    <col min="20" max="20" width="1.7109375" style="1" customWidth="1"/>
    <col min="21" max="21" width="2" style="1" customWidth="1"/>
    <col min="22" max="23" width="9.140625" style="1"/>
    <col min="24" max="24" width="12.7109375" style="1" bestFit="1" customWidth="1"/>
    <col min="25" max="25" width="9.140625" style="1"/>
    <col min="26" max="26" width="9.140625" style="2"/>
    <col min="27" max="27" width="4.5703125" style="1" customWidth="1"/>
    <col min="28" max="16384" width="9.140625" style="1"/>
  </cols>
  <sheetData>
    <row r="2" spans="2:27">
      <c r="B2" s="1" t="s">
        <v>29</v>
      </c>
    </row>
    <row r="3" spans="2:27">
      <c r="B3" s="1" t="s">
        <v>47</v>
      </c>
    </row>
    <row r="4" spans="2:27">
      <c r="B4" s="1" t="s">
        <v>54</v>
      </c>
    </row>
    <row r="6" spans="2:27">
      <c r="B6" s="3"/>
      <c r="C6" s="4" t="s">
        <v>53</v>
      </c>
      <c r="D6" s="4"/>
      <c r="E6" s="4"/>
      <c r="F6" s="4"/>
      <c r="G6" s="4"/>
      <c r="H6" s="4"/>
      <c r="I6" s="4"/>
      <c r="J6" s="4"/>
      <c r="K6" s="4"/>
      <c r="L6" s="5"/>
      <c r="M6" s="4"/>
      <c r="N6" s="3"/>
      <c r="O6" s="4" t="s">
        <v>32</v>
      </c>
      <c r="P6" s="53"/>
      <c r="Q6" s="53"/>
      <c r="R6" s="53"/>
      <c r="S6" s="53"/>
      <c r="T6" s="4"/>
      <c r="U6" s="54"/>
      <c r="V6" s="6"/>
      <c r="W6" s="7"/>
      <c r="X6" s="7"/>
      <c r="Y6" s="7"/>
      <c r="Z6" s="8"/>
      <c r="AA6" s="7"/>
    </row>
    <row r="7" spans="2:27" ht="9.9499999999999993" customHeight="1">
      <c r="B7" s="9"/>
      <c r="C7" s="10"/>
      <c r="D7" s="10"/>
      <c r="E7" s="10"/>
      <c r="F7" s="10"/>
      <c r="G7" s="10"/>
      <c r="H7" s="10"/>
      <c r="I7" s="10"/>
      <c r="J7" s="10"/>
      <c r="K7" s="10"/>
      <c r="L7" s="11"/>
      <c r="M7" s="10"/>
      <c r="N7" s="10"/>
      <c r="O7" s="10"/>
      <c r="P7" s="10"/>
      <c r="Q7" s="10"/>
      <c r="R7" s="10"/>
      <c r="S7" s="10"/>
      <c r="T7" s="10"/>
      <c r="U7" s="55"/>
      <c r="V7" s="12"/>
      <c r="W7" s="13"/>
      <c r="X7" s="13"/>
      <c r="Y7" s="13"/>
      <c r="Z7" s="14"/>
      <c r="AA7" s="13"/>
    </row>
    <row r="8" spans="2:27">
      <c r="B8" s="9"/>
      <c r="C8" s="15" t="s">
        <v>0</v>
      </c>
      <c r="D8" s="10"/>
      <c r="E8" s="10"/>
      <c r="F8" s="10"/>
      <c r="G8" s="44" t="s">
        <v>33</v>
      </c>
      <c r="H8" s="88" t="s">
        <v>22</v>
      </c>
      <c r="I8" s="89"/>
      <c r="J8" s="89"/>
      <c r="K8" s="90"/>
      <c r="L8" s="11"/>
      <c r="M8" s="10"/>
      <c r="N8" s="9"/>
      <c r="O8" s="10"/>
      <c r="P8" s="81" t="s">
        <v>49</v>
      </c>
      <c r="Q8" s="82"/>
      <c r="R8" s="82"/>
      <c r="S8" s="16"/>
      <c r="T8" s="10"/>
      <c r="U8" s="55"/>
      <c r="V8" s="17"/>
      <c r="W8" s="18">
        <v>3749</v>
      </c>
      <c r="X8" s="18">
        <v>4586</v>
      </c>
      <c r="Y8" s="18">
        <v>837</v>
      </c>
      <c r="Z8" s="8">
        <v>529</v>
      </c>
      <c r="AA8" s="13"/>
    </row>
    <row r="9" spans="2:27" ht="9.9499999999999993" customHeight="1">
      <c r="B9" s="9"/>
      <c r="C9" s="15"/>
      <c r="D9" s="10"/>
      <c r="E9" s="10"/>
      <c r="F9" s="10"/>
      <c r="G9" s="10"/>
      <c r="H9" s="20"/>
      <c r="I9" s="20"/>
      <c r="J9" s="20"/>
      <c r="K9" s="20"/>
      <c r="L9" s="11"/>
      <c r="M9" s="10"/>
      <c r="N9" s="9"/>
      <c r="O9" s="10"/>
      <c r="P9" s="82"/>
      <c r="Q9" s="82"/>
      <c r="R9" s="82"/>
      <c r="S9" s="16"/>
      <c r="T9" s="10"/>
      <c r="U9" s="55"/>
      <c r="V9" s="21"/>
      <c r="W9" s="22"/>
      <c r="X9" s="22"/>
      <c r="Y9" s="22"/>
      <c r="Z9" s="14"/>
      <c r="AA9" s="13"/>
    </row>
    <row r="10" spans="2:27">
      <c r="B10" s="9"/>
      <c r="C10" s="15" t="s">
        <v>23</v>
      </c>
      <c r="D10" s="10"/>
      <c r="E10" s="10"/>
      <c r="F10" s="10"/>
      <c r="G10" s="44" t="s">
        <v>34</v>
      </c>
      <c r="H10" s="84">
        <v>39</v>
      </c>
      <c r="I10" s="85"/>
      <c r="J10" s="85"/>
      <c r="K10" s="86"/>
      <c r="L10" s="11" t="s">
        <v>1</v>
      </c>
      <c r="M10" s="10"/>
      <c r="N10" s="9"/>
      <c r="O10" s="10"/>
      <c r="P10" s="82"/>
      <c r="Q10" s="82"/>
      <c r="R10" s="82"/>
      <c r="S10" s="16"/>
      <c r="T10" s="10"/>
      <c r="U10" s="55"/>
      <c r="V10" s="17"/>
      <c r="W10" s="19"/>
      <c r="X10" s="19"/>
      <c r="Y10" s="19"/>
      <c r="Z10" s="14"/>
      <c r="AA10" s="13"/>
    </row>
    <row r="11" spans="2:27" ht="9.9499999999999993" customHeight="1">
      <c r="B11" s="9"/>
      <c r="C11" s="15"/>
      <c r="D11" s="10"/>
      <c r="E11" s="10"/>
      <c r="F11" s="10"/>
      <c r="G11" s="10"/>
      <c r="H11" s="20"/>
      <c r="I11" s="20"/>
      <c r="J11" s="20"/>
      <c r="K11" s="20"/>
      <c r="L11" s="11"/>
      <c r="M11" s="10"/>
      <c r="N11" s="9"/>
      <c r="O11" s="10"/>
      <c r="P11" s="15"/>
      <c r="Q11" s="10"/>
      <c r="R11" s="16"/>
      <c r="S11" s="16"/>
      <c r="T11" s="10"/>
      <c r="U11" s="55"/>
      <c r="V11" s="21"/>
      <c r="W11" s="22"/>
      <c r="X11" s="22"/>
      <c r="Y11" s="22"/>
      <c r="Z11" s="14"/>
      <c r="AA11" s="13"/>
    </row>
    <row r="12" spans="2:27">
      <c r="B12" s="9"/>
      <c r="C12" s="23" t="s">
        <v>8</v>
      </c>
      <c r="D12" s="10"/>
      <c r="E12" s="10"/>
      <c r="F12" s="10"/>
      <c r="G12" s="10"/>
      <c r="H12" s="91"/>
      <c r="I12" s="91"/>
      <c r="J12" s="91"/>
      <c r="K12" s="91"/>
      <c r="L12" s="11" t="s">
        <v>21</v>
      </c>
      <c r="M12" s="10"/>
      <c r="N12" s="9"/>
      <c r="O12" s="10"/>
      <c r="P12" s="15" t="s">
        <v>46</v>
      </c>
      <c r="Q12" s="10"/>
      <c r="R12" s="68">
        <f>(((1.29-(0.009*H30))*W8)-(H30-1)+((H14/1.1)*0.015*1750))+14</f>
        <v>4929.1276363636362</v>
      </c>
      <c r="S12" s="16" t="s">
        <v>11</v>
      </c>
      <c r="T12" s="10"/>
      <c r="U12" s="55"/>
      <c r="V12" s="21"/>
      <c r="W12" s="22"/>
      <c r="X12" s="22"/>
      <c r="Y12" s="22"/>
      <c r="Z12" s="14"/>
      <c r="AA12" s="13"/>
    </row>
    <row r="13" spans="2:27" ht="9.9499999999999993" customHeight="1">
      <c r="B13" s="9"/>
      <c r="C13" s="10"/>
      <c r="D13" s="10"/>
      <c r="E13" s="10"/>
      <c r="F13" s="10"/>
      <c r="G13" s="10"/>
      <c r="H13" s="10"/>
      <c r="I13" s="10"/>
      <c r="J13" s="10"/>
      <c r="K13" s="10"/>
      <c r="L13" s="11"/>
      <c r="M13" s="10"/>
      <c r="N13" s="9"/>
      <c r="O13" s="10"/>
      <c r="P13" s="15"/>
      <c r="Q13" s="10"/>
      <c r="R13" s="49"/>
      <c r="S13" s="16"/>
      <c r="T13" s="10"/>
      <c r="U13" s="55"/>
      <c r="V13" s="12"/>
      <c r="W13" s="13"/>
      <c r="X13" s="13"/>
      <c r="Y13" s="13"/>
      <c r="Z13" s="14"/>
      <c r="AA13" s="13"/>
    </row>
    <row r="14" spans="2:27">
      <c r="B14" s="9"/>
      <c r="C14" s="15" t="s">
        <v>4</v>
      </c>
      <c r="D14" s="10"/>
      <c r="E14" s="10"/>
      <c r="F14" s="10"/>
      <c r="G14" s="44" t="s">
        <v>35</v>
      </c>
      <c r="H14" s="84">
        <v>12</v>
      </c>
      <c r="I14" s="85"/>
      <c r="J14" s="85"/>
      <c r="K14" s="86"/>
      <c r="L14" s="11" t="s">
        <v>18</v>
      </c>
      <c r="M14" s="10"/>
      <c r="N14" s="9"/>
      <c r="O14" s="10"/>
      <c r="P14" s="46" t="s">
        <v>24</v>
      </c>
      <c r="Q14" s="47"/>
      <c r="R14" s="28">
        <f>(((1.29-(0.008*H30))*X8)-(H30-1)+((H14/1)*0.001*3383))</f>
        <v>5731.4079999999994</v>
      </c>
      <c r="S14" s="48" t="s">
        <v>11</v>
      </c>
      <c r="T14" s="10"/>
      <c r="U14" s="55"/>
      <c r="V14" s="21"/>
      <c r="W14" s="22"/>
      <c r="X14" s="22"/>
      <c r="Y14" s="22"/>
      <c r="Z14" s="14"/>
      <c r="AA14" s="13"/>
    </row>
    <row r="15" spans="2:27" ht="9.9499999999999993" customHeight="1">
      <c r="B15" s="9"/>
      <c r="C15" s="15"/>
      <c r="D15" s="10"/>
      <c r="E15" s="10"/>
      <c r="F15" s="10"/>
      <c r="G15" s="10"/>
      <c r="H15" s="10"/>
      <c r="I15" s="10"/>
      <c r="J15" s="10"/>
      <c r="K15" s="10"/>
      <c r="L15" s="11"/>
      <c r="M15" s="10"/>
      <c r="N15" s="9"/>
      <c r="O15" s="10"/>
      <c r="P15" s="46"/>
      <c r="Q15" s="47"/>
      <c r="R15" s="50"/>
      <c r="S15" s="47"/>
      <c r="T15" s="10"/>
      <c r="U15" s="55"/>
      <c r="V15" s="12"/>
      <c r="W15" s="13"/>
      <c r="X15" s="13"/>
      <c r="Y15" s="13"/>
      <c r="Z15" s="14"/>
      <c r="AA15" s="13"/>
    </row>
    <row r="16" spans="2:27" ht="15" customHeight="1">
      <c r="B16" s="9"/>
      <c r="C16" s="52" t="s">
        <v>43</v>
      </c>
      <c r="D16" s="10"/>
      <c r="E16" s="10"/>
      <c r="F16" s="10"/>
      <c r="G16" s="10"/>
      <c r="H16" s="87">
        <f>(H30*R18)/(H22*365)</f>
        <v>2.1909141598127895</v>
      </c>
      <c r="I16" s="87"/>
      <c r="J16" s="87"/>
      <c r="K16" s="87"/>
      <c r="L16" s="51" t="s">
        <v>18</v>
      </c>
      <c r="M16" s="10"/>
      <c r="N16" s="9"/>
      <c r="O16" s="10"/>
      <c r="P16" s="46" t="s">
        <v>25</v>
      </c>
      <c r="Q16" s="47"/>
      <c r="R16" s="28">
        <v>937</v>
      </c>
      <c r="S16" s="48" t="s">
        <v>11</v>
      </c>
      <c r="T16" s="10"/>
      <c r="U16" s="55"/>
      <c r="V16" s="21"/>
      <c r="W16" s="22"/>
      <c r="X16" s="22"/>
      <c r="Y16" s="22"/>
      <c r="Z16" s="14"/>
      <c r="AA16" s="13"/>
    </row>
    <row r="17" spans="2:28" ht="9.9499999999999993" customHeight="1">
      <c r="B17" s="9"/>
      <c r="C17" s="15"/>
      <c r="D17" s="10"/>
      <c r="E17" s="10"/>
      <c r="F17" s="10"/>
      <c r="G17" s="10"/>
      <c r="H17" s="24"/>
      <c r="I17" s="24"/>
      <c r="J17" s="24"/>
      <c r="K17" s="24"/>
      <c r="L17" s="11"/>
      <c r="M17" s="10"/>
      <c r="N17" s="9"/>
      <c r="O17" s="10"/>
      <c r="P17" s="46"/>
      <c r="Q17" s="47"/>
      <c r="R17" s="50"/>
      <c r="S17" s="47"/>
      <c r="T17" s="10"/>
      <c r="U17" s="55"/>
      <c r="V17" s="12"/>
      <c r="W17" s="13"/>
      <c r="X17" s="13"/>
      <c r="Y17" s="13"/>
      <c r="Z17" s="14"/>
      <c r="AA17" s="13"/>
    </row>
    <row r="18" spans="2:28" ht="17.25">
      <c r="B18" s="9"/>
      <c r="C18" s="15" t="s">
        <v>10</v>
      </c>
      <c r="D18" s="10"/>
      <c r="E18" s="10"/>
      <c r="F18" s="10"/>
      <c r="G18" s="10"/>
      <c r="H18" s="71">
        <v>4</v>
      </c>
      <c r="I18" s="71"/>
      <c r="J18" s="71"/>
      <c r="K18" s="71"/>
      <c r="L18" s="11" t="s">
        <v>11</v>
      </c>
      <c r="M18" s="10"/>
      <c r="N18" s="9"/>
      <c r="O18" s="10"/>
      <c r="P18" s="46" t="s">
        <v>48</v>
      </c>
      <c r="Q18" s="47"/>
      <c r="R18" s="28">
        <f>SUM(R12:R17)+Z8+2</f>
        <v>12128.535636363635</v>
      </c>
      <c r="S18" s="48" t="s">
        <v>11</v>
      </c>
      <c r="T18" s="10"/>
      <c r="U18" s="55"/>
      <c r="V18" s="25"/>
      <c r="W18" s="26"/>
      <c r="X18" s="26"/>
      <c r="Y18" s="26"/>
      <c r="Z18" s="14"/>
      <c r="AA18" s="13"/>
    </row>
    <row r="19" spans="2:28" ht="9.9499999999999993" customHeight="1">
      <c r="B19" s="9"/>
      <c r="C19" s="15"/>
      <c r="D19" s="10"/>
      <c r="E19" s="10"/>
      <c r="F19" s="10"/>
      <c r="G19" s="10"/>
      <c r="H19" s="27"/>
      <c r="I19" s="27"/>
      <c r="J19" s="27"/>
      <c r="K19" s="27"/>
      <c r="L19" s="11"/>
      <c r="M19" s="10"/>
      <c r="N19" s="9"/>
      <c r="O19" s="10"/>
      <c r="P19" s="10"/>
      <c r="Q19" s="10"/>
      <c r="R19" s="10"/>
      <c r="S19" s="10"/>
      <c r="T19" s="10"/>
      <c r="U19" s="55"/>
      <c r="V19" s="21"/>
      <c r="W19" s="22"/>
      <c r="X19" s="22"/>
      <c r="Y19" s="22"/>
      <c r="Z19" s="14"/>
      <c r="AA19" s="13"/>
    </row>
    <row r="20" spans="2:28">
      <c r="B20" s="9"/>
      <c r="C20" s="15" t="s">
        <v>55</v>
      </c>
      <c r="D20" s="10"/>
      <c r="E20" s="10"/>
      <c r="F20" s="10"/>
      <c r="G20" s="44" t="s">
        <v>36</v>
      </c>
      <c r="H20" s="92">
        <v>35</v>
      </c>
      <c r="I20" s="93"/>
      <c r="J20" s="93"/>
      <c r="K20" s="94"/>
      <c r="L20" s="11" t="s">
        <v>13</v>
      </c>
      <c r="M20" s="10"/>
      <c r="N20" s="9"/>
      <c r="O20" s="10"/>
      <c r="P20" s="73" t="s">
        <v>42</v>
      </c>
      <c r="Q20" s="73"/>
      <c r="R20" s="28">
        <f>H30</f>
        <v>6</v>
      </c>
      <c r="S20" s="10"/>
      <c r="T20" s="10"/>
      <c r="U20" s="55"/>
      <c r="V20" s="21"/>
      <c r="W20" s="22"/>
      <c r="X20" s="22"/>
      <c r="Y20" s="22"/>
      <c r="Z20" s="14"/>
      <c r="AA20" s="13"/>
    </row>
    <row r="21" spans="2:28" ht="9.9499999999999993" customHeight="1">
      <c r="B21" s="9"/>
      <c r="C21" s="10"/>
      <c r="D21" s="10"/>
      <c r="E21" s="10"/>
      <c r="F21" s="10"/>
      <c r="G21" s="10"/>
      <c r="H21" s="24"/>
      <c r="I21" s="24"/>
      <c r="J21" s="24"/>
      <c r="K21" s="24"/>
      <c r="L21" s="11"/>
      <c r="M21" s="10"/>
      <c r="N21" s="9"/>
      <c r="O21" s="10"/>
      <c r="P21" s="10"/>
      <c r="Q21" s="10"/>
      <c r="R21" s="10"/>
      <c r="S21" s="10"/>
      <c r="T21" s="10"/>
      <c r="U21" s="55"/>
      <c r="V21" s="12"/>
      <c r="W21" s="13"/>
      <c r="X21" s="13"/>
      <c r="Y21" s="13"/>
      <c r="Z21" s="14"/>
      <c r="AA21" s="13"/>
    </row>
    <row r="22" spans="2:28">
      <c r="B22" s="9"/>
      <c r="C22" s="15" t="s">
        <v>2</v>
      </c>
      <c r="D22" s="10"/>
      <c r="E22" s="10"/>
      <c r="F22" s="10"/>
      <c r="G22" s="10"/>
      <c r="H22" s="71">
        <f>((H20/60)*H18*H10)</f>
        <v>91</v>
      </c>
      <c r="I22" s="71"/>
      <c r="J22" s="71"/>
      <c r="K22" s="71"/>
      <c r="L22" s="11" t="s">
        <v>11</v>
      </c>
      <c r="M22" s="10"/>
      <c r="N22" s="9"/>
      <c r="O22" s="10"/>
      <c r="P22" s="42" t="s">
        <v>57</v>
      </c>
      <c r="Q22" s="10"/>
      <c r="R22" s="10"/>
      <c r="S22" s="10"/>
      <c r="T22" s="10"/>
      <c r="U22" s="55"/>
      <c r="V22" s="25"/>
      <c r="W22" s="26"/>
      <c r="X22" s="26"/>
      <c r="Y22" s="26"/>
      <c r="Z22" s="14"/>
      <c r="AA22" s="13"/>
    </row>
    <row r="23" spans="2:28" ht="9.9499999999999993" customHeight="1">
      <c r="B23" s="9"/>
      <c r="C23" s="15"/>
      <c r="D23" s="10"/>
      <c r="E23" s="10"/>
      <c r="F23" s="10"/>
      <c r="G23" s="10"/>
      <c r="H23" s="24"/>
      <c r="I23" s="24"/>
      <c r="J23" s="24"/>
      <c r="K23" s="24"/>
      <c r="L23" s="11"/>
      <c r="M23" s="10"/>
      <c r="N23" s="9"/>
      <c r="O23" s="10"/>
      <c r="P23" s="10"/>
      <c r="Q23" s="10"/>
      <c r="R23" s="10"/>
      <c r="S23" s="10"/>
      <c r="T23" s="10"/>
      <c r="U23" s="55"/>
      <c r="V23" s="12"/>
      <c r="W23" s="13"/>
      <c r="X23" s="13"/>
      <c r="Y23" s="13"/>
      <c r="Z23" s="14"/>
      <c r="AA23" s="13"/>
    </row>
    <row r="24" spans="2:28">
      <c r="B24" s="9"/>
      <c r="C24" s="15" t="s">
        <v>3</v>
      </c>
      <c r="D24" s="10"/>
      <c r="E24" s="10"/>
      <c r="F24" s="10"/>
      <c r="G24" s="10"/>
      <c r="H24" s="71">
        <f>H22*7</f>
        <v>637</v>
      </c>
      <c r="I24" s="71"/>
      <c r="J24" s="71"/>
      <c r="K24" s="71"/>
      <c r="L24" s="11" t="s">
        <v>11</v>
      </c>
      <c r="M24" s="10"/>
      <c r="N24" s="9"/>
      <c r="O24" s="10"/>
      <c r="P24" s="10"/>
      <c r="Q24" s="10"/>
      <c r="R24" s="10"/>
      <c r="S24" s="10"/>
      <c r="T24" s="10"/>
      <c r="U24" s="55"/>
      <c r="V24" s="25"/>
      <c r="W24" s="26"/>
      <c r="X24" s="26"/>
      <c r="Y24" s="26"/>
      <c r="Z24" s="14"/>
      <c r="AA24" s="13"/>
    </row>
    <row r="25" spans="2:28" ht="9.9499999999999993" customHeight="1">
      <c r="B25" s="9"/>
      <c r="C25" s="15"/>
      <c r="D25" s="10"/>
      <c r="E25" s="10"/>
      <c r="F25" s="10"/>
      <c r="G25" s="10"/>
      <c r="H25" s="24"/>
      <c r="I25" s="24"/>
      <c r="J25" s="24"/>
      <c r="K25" s="24"/>
      <c r="L25" s="11"/>
      <c r="M25" s="10"/>
      <c r="N25" s="9"/>
      <c r="O25" s="10"/>
      <c r="P25" s="10"/>
      <c r="Q25" s="10"/>
      <c r="R25" s="10"/>
      <c r="S25" s="10"/>
      <c r="T25" s="10"/>
      <c r="U25" s="55"/>
      <c r="V25" s="12"/>
      <c r="W25" s="13"/>
      <c r="X25" s="13"/>
      <c r="Y25" s="13"/>
      <c r="Z25" s="14"/>
      <c r="AA25" s="13"/>
    </row>
    <row r="26" spans="2:28">
      <c r="B26" s="9"/>
      <c r="C26" s="15" t="s">
        <v>30</v>
      </c>
      <c r="D26" s="10"/>
      <c r="E26" s="10"/>
      <c r="F26" s="10"/>
      <c r="G26" s="10"/>
      <c r="H26" s="71">
        <f>H22*365</f>
        <v>33215</v>
      </c>
      <c r="I26" s="71"/>
      <c r="J26" s="71"/>
      <c r="K26" s="71"/>
      <c r="L26" s="11" t="s">
        <v>11</v>
      </c>
      <c r="M26" s="10"/>
      <c r="N26" s="9"/>
      <c r="O26" s="10"/>
      <c r="P26" s="10"/>
      <c r="Q26" s="10"/>
      <c r="R26" s="10"/>
      <c r="S26" s="10"/>
      <c r="T26" s="10"/>
      <c r="U26" s="55"/>
      <c r="V26" s="25"/>
      <c r="W26" s="26"/>
      <c r="X26" s="26"/>
      <c r="Y26" s="26"/>
      <c r="Z26" s="14"/>
      <c r="AA26" s="13"/>
    </row>
    <row r="27" spans="2:28" ht="9.9499999999999993" customHeight="1">
      <c r="B27" s="9"/>
      <c r="C27" s="15"/>
      <c r="D27" s="10"/>
      <c r="E27" s="10"/>
      <c r="F27" s="10"/>
      <c r="G27" s="10"/>
      <c r="H27" s="24"/>
      <c r="I27" s="24"/>
      <c r="J27" s="24"/>
      <c r="K27" s="24"/>
      <c r="L27" s="11"/>
      <c r="M27" s="10"/>
      <c r="N27" s="9"/>
      <c r="O27" s="10"/>
      <c r="P27" s="10"/>
      <c r="Q27" s="10"/>
      <c r="R27" s="10"/>
      <c r="S27" s="10"/>
      <c r="T27" s="10"/>
      <c r="U27" s="55"/>
      <c r="V27" s="12"/>
      <c r="W27" s="13"/>
      <c r="X27" s="13"/>
      <c r="Y27" s="13"/>
      <c r="Z27" s="14"/>
      <c r="AA27" s="13"/>
    </row>
    <row r="28" spans="2:28">
      <c r="B28" s="9"/>
      <c r="C28" s="15" t="s">
        <v>7</v>
      </c>
      <c r="D28" s="10"/>
      <c r="E28" s="10"/>
      <c r="F28" s="10"/>
      <c r="G28" s="10"/>
      <c r="H28" s="72">
        <f>(H14*H26)-(H16*H30)</f>
        <v>398566.85451504111</v>
      </c>
      <c r="I28" s="72"/>
      <c r="J28" s="72"/>
      <c r="K28" s="72"/>
      <c r="L28" s="11" t="s">
        <v>11</v>
      </c>
      <c r="M28" s="10"/>
      <c r="N28" s="9"/>
      <c r="O28" s="10"/>
      <c r="P28" s="10"/>
      <c r="Q28" s="10"/>
      <c r="R28" s="10"/>
      <c r="S28" s="10"/>
      <c r="T28" s="10"/>
      <c r="U28" s="55"/>
      <c r="V28" s="29"/>
      <c r="W28" s="30"/>
      <c r="X28" s="30"/>
      <c r="Y28" s="30"/>
      <c r="Z28" s="14"/>
      <c r="AA28" s="13"/>
    </row>
    <row r="29" spans="2:28" ht="9.9499999999999993" customHeight="1">
      <c r="B29" s="9"/>
      <c r="C29" s="15"/>
      <c r="D29" s="10"/>
      <c r="E29" s="10"/>
      <c r="F29" s="10"/>
      <c r="G29" s="10"/>
      <c r="H29" s="24"/>
      <c r="I29" s="24"/>
      <c r="J29" s="24"/>
      <c r="K29" s="24"/>
      <c r="L29" s="11"/>
      <c r="M29" s="10"/>
      <c r="N29" s="9"/>
      <c r="O29" s="10"/>
      <c r="P29" s="10"/>
      <c r="Q29" s="10"/>
      <c r="R29" s="10"/>
      <c r="S29" s="10"/>
      <c r="T29" s="10"/>
      <c r="U29" s="55"/>
      <c r="V29" s="12"/>
      <c r="W29" s="13"/>
      <c r="X29" s="13"/>
      <c r="Y29" s="13"/>
      <c r="Z29" s="14"/>
      <c r="AA29" s="13"/>
      <c r="AB29" s="31"/>
    </row>
    <row r="30" spans="2:28">
      <c r="B30" s="9"/>
      <c r="C30" s="15" t="s">
        <v>27</v>
      </c>
      <c r="D30" s="10"/>
      <c r="E30" s="10"/>
      <c r="F30" s="10"/>
      <c r="G30" s="44" t="s">
        <v>37</v>
      </c>
      <c r="H30" s="75">
        <v>6</v>
      </c>
      <c r="I30" s="76"/>
      <c r="J30" s="76"/>
      <c r="K30" s="77"/>
      <c r="L30" s="11" t="s">
        <v>28</v>
      </c>
      <c r="M30" s="10"/>
      <c r="N30" s="9"/>
      <c r="O30" s="10"/>
      <c r="P30" s="10"/>
      <c r="Q30" s="10"/>
      <c r="R30" s="10"/>
      <c r="S30" s="10"/>
      <c r="T30" s="10"/>
      <c r="U30" s="55"/>
      <c r="V30" s="32"/>
      <c r="W30" s="33"/>
      <c r="X30" s="33"/>
      <c r="Y30" s="33"/>
      <c r="Z30" s="14"/>
      <c r="AA30" s="13"/>
    </row>
    <row r="31" spans="2:28" ht="9.9499999999999993" customHeight="1">
      <c r="B31" s="9"/>
      <c r="C31" s="15"/>
      <c r="D31" s="10"/>
      <c r="E31" s="10"/>
      <c r="F31" s="10"/>
      <c r="G31" s="10"/>
      <c r="H31" s="24" t="s">
        <v>15</v>
      </c>
      <c r="I31" s="24"/>
      <c r="J31" s="24"/>
      <c r="K31" s="24"/>
      <c r="L31" s="11"/>
      <c r="M31" s="10"/>
      <c r="N31" s="9"/>
      <c r="O31" s="10"/>
      <c r="P31" s="10"/>
      <c r="Q31" s="10"/>
      <c r="R31" s="10"/>
      <c r="S31" s="10"/>
      <c r="T31" s="10"/>
      <c r="U31" s="55"/>
      <c r="V31" s="12"/>
      <c r="W31" s="13"/>
      <c r="X31" s="13"/>
      <c r="Y31" s="13"/>
      <c r="Z31" s="14"/>
      <c r="AA31" s="13"/>
    </row>
    <row r="32" spans="2:28">
      <c r="B32" s="9"/>
      <c r="C32" s="15" t="s">
        <v>14</v>
      </c>
      <c r="D32" s="10"/>
      <c r="E32" s="10"/>
      <c r="F32" s="10"/>
      <c r="G32" s="10"/>
      <c r="H32" s="71">
        <f>(H30*R12)/(7*H22)</f>
        <v>46.428203796203796</v>
      </c>
      <c r="I32" s="71"/>
      <c r="J32" s="71"/>
      <c r="K32" s="71"/>
      <c r="L32" s="11" t="s">
        <v>16</v>
      </c>
      <c r="M32" s="10"/>
      <c r="N32" s="9"/>
      <c r="O32" s="10"/>
      <c r="P32" s="10"/>
      <c r="Q32" s="10"/>
      <c r="R32" s="10"/>
      <c r="S32" s="10"/>
      <c r="T32" s="10"/>
      <c r="U32" s="55"/>
      <c r="V32" s="32"/>
      <c r="W32" s="33"/>
      <c r="X32" s="33"/>
      <c r="Y32" s="33"/>
      <c r="Z32" s="14"/>
      <c r="AA32" s="13"/>
    </row>
    <row r="33" spans="2:27" ht="9.9499999999999993" customHeight="1">
      <c r="B33" s="9"/>
      <c r="C33" s="15"/>
      <c r="D33" s="10"/>
      <c r="E33" s="10"/>
      <c r="F33" s="10"/>
      <c r="G33" s="10"/>
      <c r="H33" s="24"/>
      <c r="I33" s="24"/>
      <c r="J33" s="24"/>
      <c r="K33" s="24"/>
      <c r="L33" s="11"/>
      <c r="M33" s="10"/>
      <c r="N33" s="9"/>
      <c r="O33" s="10"/>
      <c r="P33" s="10"/>
      <c r="Q33" s="10"/>
      <c r="R33" s="10"/>
      <c r="S33" s="10"/>
      <c r="T33" s="10"/>
      <c r="U33" s="55"/>
      <c r="V33" s="12"/>
      <c r="W33" s="13"/>
      <c r="X33" s="13"/>
      <c r="Y33" s="13"/>
      <c r="Z33" s="14"/>
      <c r="AA33" s="13"/>
    </row>
    <row r="34" spans="2:27">
      <c r="B34" s="9"/>
      <c r="C34" s="15" t="s">
        <v>5</v>
      </c>
      <c r="D34" s="10"/>
      <c r="E34" s="10"/>
      <c r="F34" s="10"/>
      <c r="G34" s="10"/>
      <c r="H34" s="71">
        <f>(H30*R12)/(30*H22)</f>
        <v>10.833247552447553</v>
      </c>
      <c r="I34" s="71"/>
      <c r="J34" s="71"/>
      <c r="K34" s="71"/>
      <c r="L34" s="11" t="s">
        <v>17</v>
      </c>
      <c r="M34" s="10"/>
      <c r="N34" s="9"/>
      <c r="O34" s="10"/>
      <c r="P34" s="10"/>
      <c r="Q34" s="10"/>
      <c r="R34" s="10"/>
      <c r="S34" s="10"/>
      <c r="T34" s="10"/>
      <c r="U34" s="55"/>
      <c r="V34" s="32"/>
      <c r="W34" s="33"/>
      <c r="X34" s="33"/>
      <c r="Y34" s="33"/>
      <c r="Z34" s="14"/>
      <c r="AA34" s="13"/>
    </row>
    <row r="35" spans="2:27" ht="9.9499999999999993" customHeight="1">
      <c r="B35" s="9"/>
      <c r="C35" s="15"/>
      <c r="D35" s="10"/>
      <c r="E35" s="10"/>
      <c r="F35" s="10"/>
      <c r="G35" s="10"/>
      <c r="H35" s="24"/>
      <c r="I35" s="24"/>
      <c r="J35" s="24"/>
      <c r="K35" s="24"/>
      <c r="L35" s="11"/>
      <c r="M35" s="10"/>
      <c r="N35" s="9"/>
      <c r="O35" s="10"/>
      <c r="P35" s="10"/>
      <c r="Q35" s="10"/>
      <c r="R35" s="10"/>
      <c r="S35" s="10"/>
      <c r="T35" s="10"/>
      <c r="U35" s="55"/>
      <c r="V35" s="12"/>
      <c r="W35" s="13"/>
      <c r="X35" s="13"/>
      <c r="Y35" s="13"/>
      <c r="Z35" s="14"/>
      <c r="AA35" s="13"/>
    </row>
    <row r="36" spans="2:27">
      <c r="B36" s="9"/>
      <c r="C36" s="15" t="s">
        <v>6</v>
      </c>
      <c r="D36" s="10"/>
      <c r="E36" s="10"/>
      <c r="F36" s="10"/>
      <c r="G36" s="10"/>
      <c r="H36" s="71">
        <f>H30*R12/H26</f>
        <v>0.89040390842034678</v>
      </c>
      <c r="I36" s="71"/>
      <c r="J36" s="71"/>
      <c r="K36" s="71"/>
      <c r="L36" s="11" t="s">
        <v>18</v>
      </c>
      <c r="M36" s="10"/>
      <c r="N36" s="9"/>
      <c r="O36" s="10"/>
      <c r="P36" s="10"/>
      <c r="Q36" s="10"/>
      <c r="R36" s="10"/>
      <c r="S36" s="10"/>
      <c r="T36" s="10"/>
      <c r="U36" s="55"/>
      <c r="V36" s="32"/>
      <c r="W36" s="33"/>
      <c r="X36" s="33"/>
      <c r="Y36" s="33"/>
      <c r="Z36" s="14"/>
      <c r="AA36" s="13"/>
    </row>
    <row r="37" spans="2:27" ht="9.9499999999999993" customHeight="1">
      <c r="B37" s="9"/>
      <c r="C37" s="10"/>
      <c r="D37" s="10"/>
      <c r="E37" s="10"/>
      <c r="F37" s="10"/>
      <c r="G37" s="10"/>
      <c r="H37" s="10"/>
      <c r="I37" s="10"/>
      <c r="J37" s="10"/>
      <c r="K37" s="10"/>
      <c r="L37" s="11"/>
      <c r="M37" s="10"/>
      <c r="N37" s="9"/>
      <c r="O37" s="10"/>
      <c r="P37" s="10"/>
      <c r="Q37" s="10"/>
      <c r="R37" s="10"/>
      <c r="S37" s="10"/>
      <c r="T37" s="10"/>
      <c r="U37" s="55"/>
      <c r="V37" s="12"/>
      <c r="W37" s="13"/>
      <c r="X37" s="13"/>
      <c r="Y37" s="13"/>
      <c r="Z37" s="14"/>
      <c r="AA37" s="13"/>
    </row>
    <row r="38" spans="2:27">
      <c r="B38" s="9"/>
      <c r="C38" s="15" t="s">
        <v>9</v>
      </c>
      <c r="D38" s="10"/>
      <c r="E38" s="10"/>
      <c r="F38" s="10"/>
      <c r="G38" s="10"/>
      <c r="H38" s="91">
        <v>26.5</v>
      </c>
      <c r="I38" s="91"/>
      <c r="J38" s="91"/>
      <c r="K38" s="91"/>
      <c r="L38" s="11" t="s">
        <v>19</v>
      </c>
      <c r="M38" s="10"/>
      <c r="N38" s="9"/>
      <c r="O38" s="10"/>
      <c r="P38" s="10"/>
      <c r="Q38" s="10"/>
      <c r="R38" s="10"/>
      <c r="S38" s="10"/>
      <c r="T38" s="10"/>
      <c r="U38" s="55"/>
      <c r="V38" s="21"/>
      <c r="W38" s="22"/>
      <c r="X38" s="22"/>
      <c r="Y38" s="22"/>
      <c r="Z38" s="14"/>
      <c r="AA38" s="13"/>
    </row>
    <row r="39" spans="2:27" ht="9.9499999999999993" customHeight="1">
      <c r="B39" s="9"/>
      <c r="C39" s="10"/>
      <c r="D39" s="10"/>
      <c r="E39" s="10"/>
      <c r="F39" s="10"/>
      <c r="G39" s="10"/>
      <c r="H39" s="10"/>
      <c r="I39" s="10" t="s">
        <v>15</v>
      </c>
      <c r="J39" s="10"/>
      <c r="K39" s="10"/>
      <c r="L39" s="11"/>
      <c r="M39" s="10"/>
      <c r="N39" s="9"/>
      <c r="O39" s="10"/>
      <c r="P39" s="10"/>
      <c r="Q39" s="10"/>
      <c r="R39" s="10"/>
      <c r="S39" s="10"/>
      <c r="T39" s="10"/>
      <c r="U39" s="55"/>
      <c r="V39" s="12"/>
      <c r="W39" s="13"/>
      <c r="X39" s="13"/>
      <c r="Y39" s="13"/>
      <c r="Z39" s="14"/>
      <c r="AA39" s="13"/>
    </row>
    <row r="40" spans="2:27">
      <c r="B40" s="9"/>
      <c r="C40" s="15" t="s">
        <v>26</v>
      </c>
      <c r="D40" s="10"/>
      <c r="E40" s="10"/>
      <c r="F40" s="10"/>
      <c r="G40" s="10"/>
      <c r="H40" s="95">
        <f>H28/H38</f>
        <v>15040.258660944948</v>
      </c>
      <c r="I40" s="95"/>
      <c r="J40" s="95"/>
      <c r="K40" s="95"/>
      <c r="L40" s="11" t="s">
        <v>12</v>
      </c>
      <c r="M40" s="10"/>
      <c r="N40" s="9"/>
      <c r="O40" s="10"/>
      <c r="P40" s="10"/>
      <c r="Q40" s="10"/>
      <c r="R40" s="10"/>
      <c r="S40" s="10"/>
      <c r="T40" s="10"/>
      <c r="U40" s="55"/>
      <c r="V40" s="34"/>
      <c r="W40" s="35"/>
      <c r="X40" s="35"/>
      <c r="Y40" s="35"/>
      <c r="Z40" s="14"/>
      <c r="AA40" s="13"/>
    </row>
    <row r="41" spans="2:27" ht="9.9499999999999993" customHeight="1">
      <c r="B41" s="9"/>
      <c r="C41" s="10"/>
      <c r="D41" s="10"/>
      <c r="E41" s="10"/>
      <c r="F41" s="10"/>
      <c r="G41" s="10"/>
      <c r="H41" s="10"/>
      <c r="I41" s="10"/>
      <c r="J41" s="10"/>
      <c r="K41" s="10"/>
      <c r="L41" s="11"/>
      <c r="M41" s="10"/>
      <c r="N41" s="9"/>
      <c r="O41" s="10"/>
      <c r="P41" s="10"/>
      <c r="Q41" s="10"/>
      <c r="R41" s="10"/>
      <c r="S41" s="10"/>
      <c r="T41" s="10"/>
      <c r="U41" s="55"/>
      <c r="V41" s="12"/>
      <c r="W41" s="13"/>
      <c r="X41" s="13"/>
      <c r="Y41" s="13"/>
      <c r="Z41" s="14"/>
      <c r="AA41" s="13"/>
    </row>
    <row r="42" spans="2:27">
      <c r="B42" s="9"/>
      <c r="C42" s="15" t="s">
        <v>56</v>
      </c>
      <c r="D42" s="10"/>
      <c r="E42" s="10"/>
      <c r="F42" s="10"/>
      <c r="G42" s="10"/>
      <c r="H42" s="74">
        <f>100*((H30*R12)/H28)</f>
        <v>7.4202772968081128</v>
      </c>
      <c r="I42" s="74"/>
      <c r="J42" s="74"/>
      <c r="K42" s="74"/>
      <c r="L42" s="11" t="s">
        <v>20</v>
      </c>
      <c r="M42" s="10"/>
      <c r="N42" s="9"/>
      <c r="O42" s="78"/>
      <c r="P42" s="79"/>
      <c r="Q42" s="83"/>
      <c r="R42" s="83"/>
      <c r="S42" s="83"/>
      <c r="T42" s="83"/>
      <c r="U42" s="55"/>
      <c r="V42" s="36"/>
      <c r="W42" s="62">
        <v>1</v>
      </c>
      <c r="X42" s="63"/>
      <c r="Y42" s="62">
        <v>5</v>
      </c>
      <c r="Z42" s="14"/>
      <c r="AA42" s="13"/>
    </row>
    <row r="43" spans="2:27">
      <c r="B43" s="9"/>
      <c r="C43" s="57"/>
      <c r="D43" s="38"/>
      <c r="E43" s="38"/>
      <c r="F43" s="38"/>
      <c r="G43" s="58"/>
      <c r="H43" s="59"/>
      <c r="I43" s="59"/>
      <c r="J43" s="60"/>
      <c r="K43" s="61"/>
      <c r="L43" s="39"/>
      <c r="M43" s="10"/>
      <c r="N43" s="9"/>
      <c r="O43" s="78"/>
      <c r="P43" s="79"/>
      <c r="Q43" s="10"/>
      <c r="R43" s="10"/>
      <c r="S43" s="10"/>
      <c r="T43" s="10"/>
      <c r="U43" s="55"/>
      <c r="V43" s="36"/>
      <c r="W43" s="62">
        <v>2</v>
      </c>
      <c r="X43" s="63"/>
      <c r="Y43" s="62">
        <v>10</v>
      </c>
      <c r="Z43" s="14"/>
      <c r="AA43" s="13"/>
    </row>
    <row r="44" spans="2:27">
      <c r="B44" s="9"/>
      <c r="C44" s="23" t="s">
        <v>52</v>
      </c>
      <c r="D44" s="10"/>
      <c r="E44" s="10"/>
      <c r="F44" s="10"/>
      <c r="G44" s="10"/>
      <c r="H44" s="80" t="s">
        <v>50</v>
      </c>
      <c r="I44" s="80"/>
      <c r="J44" s="80"/>
      <c r="K44" s="80"/>
      <c r="L44" s="80"/>
      <c r="M44" s="10"/>
      <c r="N44" s="9"/>
      <c r="O44" s="69" t="s">
        <v>31</v>
      </c>
      <c r="P44" s="70"/>
      <c r="Q44" s="78">
        <f ca="1">TODAY()</f>
        <v>43569</v>
      </c>
      <c r="R44" s="79"/>
      <c r="S44" s="10"/>
      <c r="T44" s="10"/>
      <c r="U44" s="55"/>
      <c r="V44" s="36"/>
      <c r="W44" s="62">
        <v>3</v>
      </c>
      <c r="X44" s="63"/>
      <c r="Y44" s="62">
        <v>15</v>
      </c>
      <c r="Z44" s="14"/>
      <c r="AA44" s="13"/>
    </row>
    <row r="45" spans="2:27">
      <c r="B45" s="37"/>
      <c r="C45" s="38"/>
      <c r="D45" s="38"/>
      <c r="E45" s="38"/>
      <c r="F45" s="38"/>
      <c r="G45" s="38"/>
      <c r="H45" s="38"/>
      <c r="I45" s="38"/>
      <c r="J45" s="38"/>
      <c r="K45" s="38"/>
      <c r="L45" s="39"/>
      <c r="M45" s="38"/>
      <c r="N45" s="38"/>
      <c r="O45" s="38"/>
      <c r="P45" s="38"/>
      <c r="Q45" s="38"/>
      <c r="R45" s="38"/>
      <c r="S45" s="38"/>
      <c r="T45" s="38"/>
      <c r="U45" s="56"/>
      <c r="V45" s="12"/>
      <c r="W45" s="64">
        <v>4</v>
      </c>
      <c r="X45" s="65"/>
      <c r="Y45" s="64">
        <v>20</v>
      </c>
      <c r="Z45" s="14"/>
      <c r="AA45" s="13"/>
    </row>
    <row r="46" spans="2:27">
      <c r="B46" s="45" t="s">
        <v>41</v>
      </c>
      <c r="C46" s="45"/>
      <c r="D46" s="45"/>
      <c r="E46" s="45"/>
      <c r="F46" s="45"/>
      <c r="G46" s="45"/>
      <c r="H46" s="45"/>
      <c r="I46" s="45"/>
      <c r="J46" s="45"/>
      <c r="K46" s="45"/>
      <c r="L46" s="14"/>
      <c r="M46" s="45"/>
      <c r="N46" s="45"/>
      <c r="O46" s="45"/>
      <c r="P46" s="45"/>
      <c r="Q46" s="45"/>
      <c r="R46" s="45"/>
      <c r="S46" s="45"/>
      <c r="T46" s="45"/>
      <c r="U46" s="45"/>
      <c r="V46" s="13"/>
      <c r="W46" s="64">
        <v>5</v>
      </c>
      <c r="X46" s="65"/>
      <c r="Y46" s="64">
        <v>25</v>
      </c>
      <c r="Z46" s="14"/>
      <c r="AA46" s="13"/>
    </row>
    <row r="47" spans="2:27" ht="17.25">
      <c r="B47" s="43" t="s">
        <v>40</v>
      </c>
      <c r="V47" s="13"/>
      <c r="W47" s="64">
        <v>6</v>
      </c>
      <c r="X47" s="65"/>
      <c r="Y47" s="64">
        <v>30</v>
      </c>
      <c r="Z47" s="14"/>
      <c r="AA47" s="13"/>
    </row>
    <row r="48" spans="2:27">
      <c r="B48" s="41"/>
      <c r="C48" s="1" t="s">
        <v>29</v>
      </c>
      <c r="D48" s="1" t="s">
        <v>51</v>
      </c>
      <c r="W48" s="66">
        <v>7</v>
      </c>
      <c r="X48" s="67"/>
      <c r="Y48" s="66">
        <v>35</v>
      </c>
    </row>
    <row r="49" spans="1:25">
      <c r="D49" s="1" t="s">
        <v>38</v>
      </c>
      <c r="W49" s="66">
        <v>8</v>
      </c>
      <c r="X49" s="67"/>
      <c r="Y49" s="66">
        <v>40</v>
      </c>
    </row>
    <row r="50" spans="1:25">
      <c r="A50" s="40">
        <v>2</v>
      </c>
      <c r="D50" s="1" t="s">
        <v>58</v>
      </c>
      <c r="W50" s="66">
        <v>9</v>
      </c>
      <c r="X50" s="67"/>
      <c r="Y50" s="66">
        <v>45</v>
      </c>
    </row>
    <row r="51" spans="1:25">
      <c r="A51" s="40">
        <v>3</v>
      </c>
      <c r="D51" s="1" t="s">
        <v>39</v>
      </c>
      <c r="W51" s="66">
        <v>10</v>
      </c>
      <c r="X51" s="67"/>
      <c r="Y51" s="66">
        <v>50</v>
      </c>
    </row>
    <row r="52" spans="1:25" ht="17.25">
      <c r="A52" s="40">
        <v>5</v>
      </c>
      <c r="B52" s="1" t="s">
        <v>44</v>
      </c>
      <c r="W52" s="67"/>
      <c r="X52" s="67"/>
      <c r="Y52" s="66">
        <v>55</v>
      </c>
    </row>
    <row r="53" spans="1:25" ht="17.25">
      <c r="A53" s="40">
        <v>6</v>
      </c>
      <c r="B53" s="1" t="s">
        <v>45</v>
      </c>
      <c r="W53" s="67"/>
      <c r="X53" s="67"/>
      <c r="Y53" s="66">
        <v>60</v>
      </c>
    </row>
    <row r="54" spans="1:25">
      <c r="A54" s="40">
        <v>7</v>
      </c>
    </row>
    <row r="55" spans="1:25">
      <c r="A55" s="40">
        <v>8</v>
      </c>
    </row>
    <row r="56" spans="1:25">
      <c r="A56" s="40">
        <v>9</v>
      </c>
    </row>
    <row r="57" spans="1:25">
      <c r="A57" s="40">
        <v>10</v>
      </c>
    </row>
    <row r="58" spans="1:25">
      <c r="A58" s="40">
        <v>11</v>
      </c>
    </row>
    <row r="59" spans="1:25">
      <c r="A59" s="40">
        <v>12</v>
      </c>
    </row>
    <row r="60" spans="1:25">
      <c r="A60" s="40"/>
    </row>
    <row r="61" spans="1:25">
      <c r="A61" s="40"/>
    </row>
  </sheetData>
  <sheetProtection password="B4FF" sheet="1" objects="1" scenarios="1" selectLockedCells="1"/>
  <mergeCells count="26">
    <mergeCell ref="P8:R10"/>
    <mergeCell ref="Q44:R44"/>
    <mergeCell ref="Q42:T42"/>
    <mergeCell ref="H14:K14"/>
    <mergeCell ref="H16:K16"/>
    <mergeCell ref="H8:K8"/>
    <mergeCell ref="H10:K10"/>
    <mergeCell ref="H12:K12"/>
    <mergeCell ref="H20:K20"/>
    <mergeCell ref="H36:K36"/>
    <mergeCell ref="H22:K22"/>
    <mergeCell ref="H38:K38"/>
    <mergeCell ref="H24:K24"/>
    <mergeCell ref="H18:K18"/>
    <mergeCell ref="H40:K40"/>
    <mergeCell ref="O43:P43"/>
    <mergeCell ref="O44:P44"/>
    <mergeCell ref="H26:K26"/>
    <mergeCell ref="H28:K28"/>
    <mergeCell ref="P20:Q20"/>
    <mergeCell ref="H42:K42"/>
    <mergeCell ref="H30:K30"/>
    <mergeCell ref="H32:K32"/>
    <mergeCell ref="H34:K34"/>
    <mergeCell ref="O42:P42"/>
    <mergeCell ref="H44:L44"/>
  </mergeCells>
  <dataValidations count="5">
    <dataValidation type="list" allowBlank="1" showInputMessage="1" showErrorMessage="1" sqref="V14:Y14">
      <formula1>$A$50:$A$61</formula1>
    </dataValidation>
    <dataValidation type="list" allowBlank="1" showInputMessage="1" showErrorMessage="1" sqref="H14:K14">
      <formula1>$A$50:$A$59</formula1>
    </dataValidation>
    <dataValidation type="list" allowBlank="1" showInputMessage="1" showErrorMessage="1" error="Neplatný údaj!" sqref="H30:K30">
      <formula1>$W$42:$W$51</formula1>
    </dataValidation>
    <dataValidation type="list" allowBlank="1" showInputMessage="1" showErrorMessage="1" sqref="H20:K20">
      <formula1>$Y$42:$Y$53</formula1>
    </dataValidation>
    <dataValidation type="whole" allowBlank="1" showInputMessage="1" showErrorMessage="1" sqref="H10:K10">
      <formula1>1</formula1>
      <formula2>1000</formula2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Úspory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</dc:creator>
  <cp:lastModifiedBy>Vladimir</cp:lastModifiedBy>
  <dcterms:created xsi:type="dcterms:W3CDTF">2013-07-03T13:46:08Z</dcterms:created>
  <dcterms:modified xsi:type="dcterms:W3CDTF">2019-04-14T08:05:10Z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1143937124</vt:i4>
  </property>
  <property fmtid="{D5CDD505-2E9C-101B-9397-08002B2CF9AE}" pid="3" name="_NewReviewCycle">
    <vt:lpwstr/>
  </property>
  <property fmtid="{D5CDD505-2E9C-101B-9397-08002B2CF9AE}" pid="4" name="_EmailSubject">
    <vt:lpwstr>Konfigurátor cz xlsx</vt:lpwstr>
  </property>
  <property fmtid="{D5CDD505-2E9C-101B-9397-08002B2CF9AE}" pid="5" name="_AuthorEmail">
    <vt:lpwstr>vladimir.burlak@siemens.com</vt:lpwstr>
  </property>
  <property fmtid="{D5CDD505-2E9C-101B-9397-08002B2CF9AE}" pid="6" name="_AuthorEmailDisplayName">
    <vt:lpwstr>Burlak, Vladimir (RC-CZ DF CP)</vt:lpwstr>
  </property>
  <property fmtid="{D5CDD505-2E9C-101B-9397-08002B2CF9AE}" pid="7" name="_ReviewingToolsShownOnce">
    <vt:lpwstr/>
  </property>
</Properties>
</file>